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6" yWindow="120" windowWidth="23256" windowHeight="12276"/>
  </bookViews>
  <sheets>
    <sheet name="ZESTAWIENIE PŁYT" sheetId="1" r:id="rId1"/>
    <sheet name="ZESTAWIENIE OBRÓBEK" sheetId="2" r:id="rId2"/>
    <sheet name="ZESTAWIENIE AKCESORIÓW" sheetId="3" r:id="rId3"/>
  </sheets>
  <definedNames>
    <definedName name="_xlnm.Print_Area" localSheetId="0">'ZESTAWIENIE PŁYT'!$A$1:$K$33</definedName>
  </definedNames>
  <calcPr calcId="124519"/>
</workbook>
</file>

<file path=xl/calcChain.xml><?xml version="1.0" encoding="utf-8"?>
<calcChain xmlns="http://schemas.openxmlformats.org/spreadsheetml/2006/main">
  <c r="E12" i="3"/>
  <c r="J19" i="1" l="1"/>
  <c r="J15" l="1"/>
  <c r="J16"/>
  <c r="J20"/>
  <c r="E13" i="3"/>
  <c r="J13" i="1"/>
  <c r="J12"/>
  <c r="E19" i="3"/>
  <c r="E34" l="1"/>
  <c r="E17" l="1"/>
  <c r="E15" l="1"/>
  <c r="E31" s="1"/>
  <c r="E20"/>
  <c r="E18"/>
  <c r="E16"/>
  <c r="E14"/>
  <c r="E11"/>
  <c r="E10"/>
  <c r="E30" l="1"/>
  <c r="H10" i="2"/>
  <c r="J17" i="1"/>
  <c r="J18"/>
  <c r="E10" i="2"/>
  <c r="F10" s="1"/>
  <c r="D32" i="3"/>
  <c r="H9" i="2" l="1"/>
  <c r="E9"/>
  <c r="F9" s="1"/>
  <c r="J14" i="1"/>
  <c r="H13" i="2" l="1"/>
  <c r="H14"/>
  <c r="E18"/>
  <c r="J11" i="1"/>
  <c r="E13" i="2"/>
  <c r="E14"/>
  <c r="E15"/>
  <c r="F15" s="1"/>
  <c r="E16"/>
  <c r="F16" s="1"/>
  <c r="E11"/>
  <c r="F11" s="1"/>
  <c r="E19"/>
  <c r="F19" s="1"/>
  <c r="E17"/>
  <c r="F17" s="1"/>
  <c r="E12"/>
  <c r="F12" s="1"/>
  <c r="A5" i="3"/>
  <c r="A5" i="2"/>
  <c r="D1" i="3"/>
  <c r="E1" i="2"/>
  <c r="J21" i="1" l="1"/>
  <c r="E33" i="3"/>
  <c r="H16" i="2"/>
  <c r="H15"/>
  <c r="H19"/>
  <c r="H11"/>
  <c r="H12"/>
  <c r="F14"/>
  <c r="H18"/>
  <c r="H17"/>
  <c r="F18"/>
  <c r="F13"/>
  <c r="J22" i="1" l="1"/>
  <c r="F20" i="2"/>
</calcChain>
</file>

<file path=xl/sharedStrings.xml><?xml version="1.0" encoding="utf-8"?>
<sst xmlns="http://schemas.openxmlformats.org/spreadsheetml/2006/main" count="177" uniqueCount="83">
  <si>
    <t xml:space="preserve">Inwestor: </t>
  </si>
  <si>
    <t>Obiekt:</t>
  </si>
  <si>
    <t>ZESTAWIENIE OBRÓBEK</t>
  </si>
  <si>
    <t>DETAL</t>
  </si>
  <si>
    <t>Nazwa / symbol /kolor</t>
  </si>
  <si>
    <t>Rozwinięcie [mm]</t>
  </si>
  <si>
    <t>Uwagi</t>
  </si>
  <si>
    <t>Masa [kg]</t>
  </si>
  <si>
    <t>Uwagi:</t>
  </si>
  <si>
    <t>- przyjęto zakładkę na obróbkach 10cm</t>
  </si>
  <si>
    <t>ELEWACJE</t>
  </si>
  <si>
    <t>ZESTAWIENIE PŁYT WARSTWOWYCH ŚCIENNYCH</t>
  </si>
  <si>
    <t>Lokalizacja</t>
  </si>
  <si>
    <t>Nr płyty</t>
  </si>
  <si>
    <t>Nazwa płyty</t>
  </si>
  <si>
    <t>Grubość płyty [mm]</t>
  </si>
  <si>
    <t>Szerokość krycia płyty  [mm]</t>
  </si>
  <si>
    <t>Długość [mm]</t>
  </si>
  <si>
    <t>Ilość [szt]</t>
  </si>
  <si>
    <r>
      <t>Dł. łącznie [mb</t>
    </r>
    <r>
      <rPr>
        <sz val="10"/>
        <rFont val="Arial"/>
        <family val="2"/>
        <charset val="238"/>
      </rPr>
      <t>]</t>
    </r>
  </si>
  <si>
    <t>Długość łącznie [mb]</t>
  </si>
  <si>
    <r>
      <t>Powierzchnia łącznie 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</si>
  <si>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t>ZESTAWIENIE AKCESORIÓW</t>
  </si>
  <si>
    <t>Sekcja:</t>
  </si>
  <si>
    <t>LOKALIZACJA</t>
  </si>
  <si>
    <t>POZYCJA</t>
  </si>
  <si>
    <t>SZCZEGÓŁY</t>
  </si>
  <si>
    <t>Długość [mb]</t>
  </si>
  <si>
    <t>farmer: 4,8x19 lub nit 4,0x12</t>
  </si>
  <si>
    <t>-</t>
  </si>
  <si>
    <t>Taśma butylowa</t>
  </si>
  <si>
    <t>Butyrub (kartusz 310ml)</t>
  </si>
  <si>
    <t>MONTAŻ OBUDOWY</t>
  </si>
  <si>
    <t>PES 3x20</t>
  </si>
  <si>
    <t>podkładka pod wkręty</t>
  </si>
  <si>
    <t>ŁB25</t>
  </si>
  <si>
    <t>wkręty do stali</t>
  </si>
  <si>
    <t>CAŁOŚĆ (suma)</t>
  </si>
  <si>
    <t>Masa mb [kg]</t>
  </si>
  <si>
    <t>Masa całkowita [kg]</t>
  </si>
  <si>
    <t>uszczelka samoprzylepna</t>
  </si>
  <si>
    <t>/</t>
  </si>
  <si>
    <t>L=5000</t>
  </si>
  <si>
    <t>L=3000</t>
  </si>
  <si>
    <t>L=4000</t>
  </si>
  <si>
    <t>farmer lub nit RAL9006</t>
  </si>
  <si>
    <t>IzoGold PIR-N</t>
  </si>
  <si>
    <t>Długość [m]</t>
  </si>
  <si>
    <t>OBR3/IND / RAL9006 gr.0,50[mm]</t>
  </si>
  <si>
    <t>OB-42(120) / RAL9006 gr.0,50[mm]</t>
  </si>
  <si>
    <t>OBR1/IND / RAL9006 gr.0,50[mm]</t>
  </si>
  <si>
    <t xml:space="preserve"> OBRÓBKA WITRYNY</t>
  </si>
  <si>
    <t>NAROŻNIK ZEWN. (wg rys. D-1)</t>
  </si>
  <si>
    <t>OB-35 / RAL9006 gr.0,50[mm]</t>
  </si>
  <si>
    <t>WITRYNA + DASZEK NAD WITRYNĄ</t>
  </si>
  <si>
    <t>ATTYKA (wg rys. D-6)</t>
  </si>
  <si>
    <t>OKNA (wg rys.D-4)</t>
  </si>
  <si>
    <t>DRZWI (wg rys.D-5)</t>
  </si>
  <si>
    <t xml:space="preserve"> OBRÓBKA DASZKU WITRYNY</t>
  </si>
  <si>
    <t>STYK PŁYT (wg rys.  D-2)</t>
  </si>
  <si>
    <t>MASKOWNICA STYKU PŁYT (wg rys. D-2)</t>
  </si>
  <si>
    <t>OBR2/IND / RAL9006 gr.0,50[mm]</t>
  </si>
  <si>
    <t>L=2500</t>
  </si>
  <si>
    <t>długość 150mm (Z-12)</t>
  </si>
  <si>
    <t>wkręty do stali - PW</t>
  </si>
  <si>
    <t>wkręty do stali - attyka</t>
  </si>
  <si>
    <t>ORLEN S.A. ul.Chemików 7, 09-411 Płock</t>
  </si>
  <si>
    <t>OBR7/IND / RAL9006 gr.0,50[mm]</t>
  </si>
  <si>
    <t>OBR6/IND / RAL9006 gr.0,50[mm]</t>
  </si>
  <si>
    <t xml:space="preserve"> / wew.RAL9010 L SP25</t>
  </si>
  <si>
    <t>zew.RAL9006 M SP25</t>
  </si>
  <si>
    <t>el.w osi Y1</t>
  </si>
  <si>
    <t>el.w osi X1</t>
  </si>
  <si>
    <t>Y1</t>
  </si>
  <si>
    <t>X1</t>
  </si>
  <si>
    <t>OBR5/IND / RAL9006 gr.0,50[mm]</t>
  </si>
  <si>
    <t>el.w osi X5</t>
  </si>
  <si>
    <t>X5</t>
  </si>
  <si>
    <r>
      <t xml:space="preserve">OBR4/IND / RAL9010 </t>
    </r>
    <r>
      <rPr>
        <b/>
        <sz val="10"/>
        <color theme="0"/>
        <rFont val="Arial"/>
        <family val="2"/>
        <charset val="238"/>
      </rPr>
      <t>gr.0,88 lub 1,0[mm]</t>
    </r>
  </si>
  <si>
    <t>el.w osi Y4</t>
  </si>
  <si>
    <t>Y4</t>
  </si>
  <si>
    <t>Pawilon Wrocław Rawicka</t>
  </si>
  <si>
    <t>19.12.2025r.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</si>
</sst>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2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7" fillId="0" borderId="0"/>
  </cellStyleXfs>
  <cellXfs count="130">
    <xf numFmtId="0" fontId="0" fillId="0" borderId="0" xfId="0"/>
    <xf numFmtId="0" fontId="0" fillId="2" borderId="0" xfId="0" applyNumberFormat="1" applyFill="1" applyAlignment="1">
      <alignment horizontal="center" vertical="center" wrapText="1"/>
    </xf>
    <xf numFmtId="0" fontId="2" fillId="2" borderId="0" xfId="0" applyNumberFormat="1" applyFont="1" applyFill="1" applyBorder="1" applyAlignment="1">
      <alignment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 wrapText="1"/>
    </xf>
    <xf numFmtId="0" fontId="4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1" fillId="2" borderId="0" xfId="1" applyFont="1" applyFill="1" applyAlignment="1">
      <alignment horizontal="center" vertical="center" wrapText="1"/>
    </xf>
    <xf numFmtId="1" fontId="1" fillId="2" borderId="0" xfId="1" applyNumberFormat="1" applyFont="1" applyFill="1" applyAlignment="1">
      <alignment horizontal="center" vertical="center" wrapText="1"/>
    </xf>
    <xf numFmtId="4" fontId="1" fillId="2" borderId="0" xfId="1" applyNumberFormat="1" applyFont="1" applyFill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0" fontId="1" fillId="2" borderId="0" xfId="1" applyFont="1" applyFill="1"/>
    <xf numFmtId="0" fontId="2" fillId="2" borderId="0" xfId="1" applyFont="1" applyFill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" fillId="2" borderId="0" xfId="1" quotePrefix="1" applyFont="1" applyFill="1" applyAlignment="1">
      <alignment horizontal="left" vertical="center" wrapText="1"/>
    </xf>
    <xf numFmtId="0" fontId="1" fillId="2" borderId="0" xfId="1" applyFont="1" applyFill="1" applyAlignment="1">
      <alignment horizontal="left" vertical="center" wrapText="1"/>
    </xf>
    <xf numFmtId="4" fontId="1" fillId="2" borderId="0" xfId="1" applyNumberFormat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1" fontId="1" fillId="2" borderId="0" xfId="1" applyNumberFormat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1" fontId="11" fillId="2" borderId="0" xfId="1" applyNumberFormat="1" applyFont="1" applyFill="1" applyAlignment="1">
      <alignment horizontal="center" vertical="center" wrapText="1"/>
    </xf>
    <xf numFmtId="4" fontId="11" fillId="2" borderId="0" xfId="1" applyNumberFormat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0" fontId="11" fillId="2" borderId="0" xfId="1" applyFont="1" applyFill="1"/>
    <xf numFmtId="0" fontId="3" fillId="2" borderId="0" xfId="0" applyFont="1" applyFill="1" applyAlignment="1">
      <alignment vertical="center"/>
    </xf>
    <xf numFmtId="4" fontId="11" fillId="0" borderId="2" xfId="1" applyNumberFormat="1" applyFont="1" applyFill="1" applyBorder="1" applyAlignment="1">
      <alignment horizontal="center" vertical="center" wrapText="1"/>
    </xf>
    <xf numFmtId="0" fontId="0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7" borderId="7" xfId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2" borderId="7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4" fillId="2" borderId="0" xfId="0" applyNumberFormat="1" applyFont="1" applyFill="1" applyAlignment="1">
      <alignment vertical="center" wrapText="1"/>
    </xf>
    <xf numFmtId="0" fontId="1" fillId="8" borderId="1" xfId="1" applyFont="1" applyFill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/>
    </xf>
    <xf numFmtId="0" fontId="14" fillId="2" borderId="13" xfId="1" applyFont="1" applyFill="1" applyBorder="1" applyAlignment="1">
      <alignment horizontal="left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1" fillId="2" borderId="8" xfId="0" quotePrefix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0" fontId="4" fillId="7" borderId="7" xfId="0" applyNumberFormat="1" applyFont="1" applyFill="1" applyBorder="1" applyAlignment="1">
      <alignment vertical="center" wrapText="1"/>
    </xf>
    <xf numFmtId="0" fontId="4" fillId="7" borderId="9" xfId="0" applyNumberFormat="1" applyFont="1" applyFill="1" applyBorder="1" applyAlignment="1">
      <alignment vertical="center" wrapText="1"/>
    </xf>
    <xf numFmtId="0" fontId="4" fillId="7" borderId="2" xfId="0" applyNumberFormat="1" applyFont="1" applyFill="1" applyBorder="1" applyAlignment="1">
      <alignment vertical="center" wrapText="1"/>
    </xf>
    <xf numFmtId="0" fontId="1" fillId="7" borderId="9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1" fontId="1" fillId="2" borderId="1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1" fontId="15" fillId="0" borderId="1" xfId="1" applyNumberFormat="1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 wrapText="1"/>
    </xf>
    <xf numFmtId="0" fontId="1" fillId="2" borderId="0" xfId="0" applyNumberFormat="1" applyFont="1" applyFill="1" applyAlignment="1">
      <alignment horizontal="left" vertical="center" wrapText="1"/>
    </xf>
    <xf numFmtId="0" fontId="4" fillId="2" borderId="0" xfId="0" applyNumberFormat="1" applyFont="1" applyFill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0" fillId="2" borderId="6" xfId="1" applyFont="1" applyFill="1" applyBorder="1" applyAlignment="1">
      <alignment horizontal="center" vertical="center" wrapText="1"/>
    </xf>
    <xf numFmtId="0" fontId="1" fillId="2" borderId="0" xfId="1" quotePrefix="1" applyFont="1" applyFill="1" applyAlignment="1">
      <alignment horizontal="left" vertical="center" wrapText="1"/>
    </xf>
    <xf numFmtId="0" fontId="1" fillId="2" borderId="0" xfId="1" applyFont="1" applyFill="1" applyAlignment="1">
      <alignment horizontal="left" vertical="center" wrapText="1"/>
    </xf>
    <xf numFmtId="0" fontId="6" fillId="6" borderId="3" xfId="1" applyFont="1" applyFill="1" applyBorder="1" applyAlignment="1">
      <alignment horizontal="center" vertical="center" wrapText="1"/>
    </xf>
    <xf numFmtId="0" fontId="6" fillId="6" borderId="8" xfId="1" applyFont="1" applyFill="1" applyBorder="1" applyAlignment="1">
      <alignment horizontal="center" vertical="center" wrapText="1"/>
    </xf>
    <xf numFmtId="0" fontId="6" fillId="6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4" fontId="11" fillId="4" borderId="3" xfId="1" applyNumberFormat="1" applyFont="1" applyFill="1" applyBorder="1" applyAlignment="1">
      <alignment horizontal="center" vertical="center" wrapText="1"/>
    </xf>
    <xf numFmtId="4" fontId="11" fillId="4" borderId="4" xfId="1" applyNumberFormat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center" wrapText="1"/>
    </xf>
    <xf numFmtId="0" fontId="4" fillId="7" borderId="7" xfId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2">
    <cellStyle name="Normalny" xfId="0" builtinId="0"/>
    <cellStyle name="Normalny_zestawieniepłyty (14.06.2012) + obróbki, orynnowanie (21.06.201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410307</xdr:colOff>
      <xdr:row>19</xdr:row>
      <xdr:rowOff>158261</xdr:rowOff>
    </xdr:from>
    <xdr:to>
      <xdr:col>13</xdr:col>
      <xdr:colOff>411773</xdr:colOff>
      <xdr:row>19</xdr:row>
      <xdr:rowOff>158261</xdr:rowOff>
    </xdr:to>
    <xdr:cxnSp macro="">
      <xdr:nvCxnSpPr>
        <xdr:cNvPr id="7" name="Straight Connector 14"/>
        <xdr:cNvCxnSpPr/>
      </xdr:nvCxnSpPr>
      <xdr:spPr>
        <a:xfrm>
          <a:off x="11706957" y="3057525"/>
          <a:ext cx="1466" cy="50848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733</xdr:colOff>
      <xdr:row>20</xdr:row>
      <xdr:rowOff>733</xdr:rowOff>
    </xdr:from>
    <xdr:to>
      <xdr:col>9</xdr:col>
      <xdr:colOff>733</xdr:colOff>
      <xdr:row>20</xdr:row>
      <xdr:rowOff>733</xdr:rowOff>
    </xdr:to>
    <xdr:cxnSp macro="">
      <xdr:nvCxnSpPr>
        <xdr:cNvPr id="9" name="Straight Connector 19"/>
        <xdr:cNvCxnSpPr/>
      </xdr:nvCxnSpPr>
      <xdr:spPr>
        <a:xfrm>
          <a:off x="8239858" y="2842113"/>
          <a:ext cx="7204" cy="70363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O39"/>
  <sheetViews>
    <sheetView tabSelected="1" zoomScaleSheetLayoutView="130" workbookViewId="0">
      <selection activeCell="E23" sqref="E23"/>
    </sheetView>
  </sheetViews>
  <sheetFormatPr defaultColWidth="9.109375" defaultRowHeight="13.2"/>
  <cols>
    <col min="1" max="1" width="19.21875" style="5" customWidth="1"/>
    <col min="2" max="2" width="5.5546875" style="5" customWidth="1"/>
    <col min="3" max="3" width="1.5546875" style="5" bestFit="1" customWidth="1"/>
    <col min="4" max="4" width="4.5546875" style="5" bestFit="1" customWidth="1"/>
    <col min="5" max="5" width="22.88671875" style="5" bestFit="1" customWidth="1"/>
    <col min="6" max="6" width="13" style="5" customWidth="1"/>
    <col min="7" max="7" width="16.44140625" style="5" customWidth="1"/>
    <col min="8" max="8" width="15.33203125" style="5" bestFit="1" customWidth="1"/>
    <col min="9" max="9" width="9.33203125" style="5" bestFit="1" customWidth="1"/>
    <col min="10" max="10" width="15.33203125" style="5" bestFit="1" customWidth="1"/>
    <col min="11" max="11" width="22.33203125" style="5" customWidth="1"/>
    <col min="12" max="14" width="9.109375" style="29"/>
    <col min="15" max="16384" width="9.109375" style="5"/>
  </cols>
  <sheetData>
    <row r="1" spans="1:15" ht="12.75" customHeight="1">
      <c r="A1" s="1"/>
      <c r="B1" s="2"/>
      <c r="C1" s="3"/>
      <c r="D1" s="3"/>
      <c r="E1" s="3"/>
      <c r="F1" s="3"/>
      <c r="G1" s="3"/>
      <c r="H1" s="96" t="s">
        <v>82</v>
      </c>
      <c r="I1" s="96"/>
      <c r="J1" s="4"/>
    </row>
    <row r="2" spans="1:15" ht="12.75" customHeight="1">
      <c r="A2" s="97" t="s">
        <v>0</v>
      </c>
      <c r="B2" s="97"/>
      <c r="C2" s="97"/>
      <c r="D2" s="97"/>
      <c r="E2" s="97"/>
      <c r="F2" s="97"/>
      <c r="G2" s="97"/>
      <c r="H2" s="97"/>
      <c r="I2" s="97"/>
      <c r="J2" s="4"/>
    </row>
    <row r="3" spans="1:15" ht="12.75" customHeight="1">
      <c r="A3" s="98" t="s">
        <v>66</v>
      </c>
      <c r="B3" s="99"/>
      <c r="C3" s="99"/>
      <c r="D3" s="99"/>
      <c r="E3" s="99"/>
      <c r="F3" s="99"/>
      <c r="G3" s="99"/>
      <c r="H3" s="99"/>
      <c r="I3" s="7"/>
      <c r="J3" s="4"/>
    </row>
    <row r="4" spans="1:15">
      <c r="A4" s="67" t="s">
        <v>1</v>
      </c>
      <c r="B4" s="2"/>
      <c r="C4" s="3"/>
      <c r="D4" s="3"/>
      <c r="E4" s="3"/>
      <c r="F4" s="3"/>
      <c r="G4" s="3"/>
      <c r="H4" s="8"/>
      <c r="I4" s="8"/>
      <c r="J4" s="4"/>
    </row>
    <row r="5" spans="1:15" ht="12.75" customHeight="1">
      <c r="A5" s="98" t="s">
        <v>81</v>
      </c>
      <c r="B5" s="99"/>
      <c r="C5" s="61"/>
      <c r="D5" s="61"/>
      <c r="E5" s="61"/>
      <c r="F5" s="61"/>
      <c r="G5" s="61"/>
      <c r="H5" s="61"/>
      <c r="I5" s="8"/>
      <c r="J5" s="4"/>
    </row>
    <row r="6" spans="1:15" ht="12.75" customHeight="1">
      <c r="A6" s="1"/>
      <c r="B6" s="2"/>
      <c r="C6" s="3"/>
      <c r="D6" s="3"/>
      <c r="E6" s="3"/>
      <c r="F6" s="3"/>
      <c r="G6" s="3"/>
      <c r="H6" s="8"/>
      <c r="I6" s="8"/>
      <c r="J6" s="4"/>
    </row>
    <row r="7" spans="1:15" ht="13.8" thickBot="1">
      <c r="A7" s="93" t="s">
        <v>10</v>
      </c>
      <c r="B7" s="93"/>
      <c r="C7" s="93"/>
      <c r="D7" s="93"/>
      <c r="E7" s="93"/>
      <c r="F7" s="93"/>
      <c r="G7" s="93"/>
      <c r="H7" s="93"/>
      <c r="I7" s="93"/>
      <c r="J7" s="93"/>
      <c r="K7" s="93"/>
    </row>
    <row r="8" spans="1:15" ht="13.8" thickTop="1">
      <c r="A8" s="94" t="s">
        <v>11</v>
      </c>
      <c r="B8" s="94"/>
      <c r="C8" s="94"/>
      <c r="D8" s="94"/>
      <c r="E8" s="94"/>
      <c r="F8" s="94"/>
      <c r="G8" s="94"/>
      <c r="H8" s="94"/>
      <c r="I8" s="94"/>
      <c r="J8" s="94"/>
      <c r="K8" s="94"/>
    </row>
    <row r="9" spans="1:15">
      <c r="A9" s="95" t="s">
        <v>12</v>
      </c>
      <c r="B9" s="101" t="s">
        <v>13</v>
      </c>
      <c r="C9" s="102"/>
      <c r="D9" s="103"/>
      <c r="E9" s="95" t="s">
        <v>14</v>
      </c>
      <c r="F9" s="95" t="s">
        <v>15</v>
      </c>
      <c r="G9" s="95" t="s">
        <v>16</v>
      </c>
      <c r="H9" s="95" t="s">
        <v>17</v>
      </c>
      <c r="I9" s="95" t="s">
        <v>18</v>
      </c>
      <c r="J9" s="95" t="s">
        <v>19</v>
      </c>
      <c r="K9" s="95" t="s">
        <v>6</v>
      </c>
      <c r="O9" s="30"/>
    </row>
    <row r="10" spans="1:15">
      <c r="A10" s="95"/>
      <c r="B10" s="104"/>
      <c r="C10" s="105"/>
      <c r="D10" s="106"/>
      <c r="E10" s="95"/>
      <c r="F10" s="95"/>
      <c r="G10" s="95"/>
      <c r="H10" s="95"/>
      <c r="I10" s="95"/>
      <c r="J10" s="95"/>
      <c r="K10" s="100"/>
      <c r="O10" s="30"/>
    </row>
    <row r="11" spans="1:15" ht="13.2" customHeight="1">
      <c r="A11" s="75" t="s">
        <v>72</v>
      </c>
      <c r="B11" s="72">
        <v>1</v>
      </c>
      <c r="C11" s="68" t="s">
        <v>41</v>
      </c>
      <c r="D11" s="69" t="s">
        <v>74</v>
      </c>
      <c r="E11" s="53" t="s">
        <v>46</v>
      </c>
      <c r="F11" s="54">
        <v>120</v>
      </c>
      <c r="G11" s="55">
        <v>1000</v>
      </c>
      <c r="H11" s="74">
        <v>12680</v>
      </c>
      <c r="I11" s="75">
        <v>5</v>
      </c>
      <c r="J11" s="65">
        <f t="shared" ref="J11" si="0">H11*I11/1000</f>
        <v>63.4</v>
      </c>
      <c r="K11" s="77"/>
      <c r="O11" s="30"/>
    </row>
    <row r="12" spans="1:15">
      <c r="A12" s="71" t="s">
        <v>76</v>
      </c>
      <c r="B12" s="72">
        <v>1</v>
      </c>
      <c r="C12" s="68" t="s">
        <v>41</v>
      </c>
      <c r="D12" s="69" t="s">
        <v>77</v>
      </c>
      <c r="E12" s="53" t="s">
        <v>46</v>
      </c>
      <c r="F12" s="54">
        <v>120</v>
      </c>
      <c r="G12" s="55">
        <v>1000</v>
      </c>
      <c r="H12" s="74">
        <v>12680</v>
      </c>
      <c r="I12" s="75">
        <v>2</v>
      </c>
      <c r="J12" s="65">
        <f t="shared" ref="J12:J13" si="1">H12*I12/1000</f>
        <v>25.36</v>
      </c>
      <c r="K12" s="78"/>
      <c r="O12" s="30"/>
    </row>
    <row r="13" spans="1:15">
      <c r="A13" s="71"/>
      <c r="B13" s="72">
        <v>2</v>
      </c>
      <c r="C13" s="68" t="s">
        <v>41</v>
      </c>
      <c r="D13" s="69" t="s">
        <v>77</v>
      </c>
      <c r="E13" s="53" t="s">
        <v>46</v>
      </c>
      <c r="F13" s="54">
        <v>120</v>
      </c>
      <c r="G13" s="55">
        <v>1000</v>
      </c>
      <c r="H13" s="74">
        <v>8515</v>
      </c>
      <c r="I13" s="75">
        <v>3</v>
      </c>
      <c r="J13" s="65">
        <f t="shared" si="1"/>
        <v>25.545000000000002</v>
      </c>
      <c r="K13" s="80" t="s">
        <v>70</v>
      </c>
      <c r="O13" s="30"/>
    </row>
    <row r="14" spans="1:15">
      <c r="A14" s="70" t="s">
        <v>71</v>
      </c>
      <c r="B14" s="81">
        <v>1</v>
      </c>
      <c r="C14" s="68" t="s">
        <v>41</v>
      </c>
      <c r="D14" s="69" t="s">
        <v>73</v>
      </c>
      <c r="E14" s="53" t="s">
        <v>46</v>
      </c>
      <c r="F14" s="54">
        <v>120</v>
      </c>
      <c r="G14" s="55">
        <v>1000</v>
      </c>
      <c r="H14" s="74">
        <v>10610</v>
      </c>
      <c r="I14" s="75">
        <v>3</v>
      </c>
      <c r="J14" s="65">
        <f t="shared" ref="J14" si="2">H14*I14/1000</f>
        <v>31.83</v>
      </c>
      <c r="K14" s="78" t="s">
        <v>69</v>
      </c>
      <c r="O14" s="30"/>
    </row>
    <row r="15" spans="1:15">
      <c r="A15" s="71"/>
      <c r="B15" s="81">
        <v>2</v>
      </c>
      <c r="C15" s="68" t="s">
        <v>41</v>
      </c>
      <c r="D15" s="69" t="s">
        <v>73</v>
      </c>
      <c r="E15" s="53" t="s">
        <v>46</v>
      </c>
      <c r="F15" s="54">
        <v>120</v>
      </c>
      <c r="G15" s="55">
        <v>1000</v>
      </c>
      <c r="H15" s="74">
        <v>8710</v>
      </c>
      <c r="I15" s="75">
        <v>3</v>
      </c>
      <c r="J15" s="65">
        <f t="shared" ref="J15:J16" si="3">H15*I15/1000</f>
        <v>26.13</v>
      </c>
      <c r="K15" s="78"/>
      <c r="O15" s="30"/>
    </row>
    <row r="16" spans="1:15">
      <c r="A16" s="71"/>
      <c r="B16" s="81">
        <v>3</v>
      </c>
      <c r="C16" s="68" t="s">
        <v>41</v>
      </c>
      <c r="D16" s="69" t="s">
        <v>73</v>
      </c>
      <c r="E16" s="53" t="s">
        <v>46</v>
      </c>
      <c r="F16" s="54">
        <v>120</v>
      </c>
      <c r="G16" s="55">
        <v>1000</v>
      </c>
      <c r="H16" s="74">
        <v>12220</v>
      </c>
      <c r="I16" s="75">
        <v>2</v>
      </c>
      <c r="J16" s="65">
        <f t="shared" si="3"/>
        <v>24.44</v>
      </c>
      <c r="K16" s="78"/>
      <c r="O16" s="30"/>
    </row>
    <row r="17" spans="1:15">
      <c r="A17" s="82"/>
      <c r="B17" s="72">
        <v>4</v>
      </c>
      <c r="C17" s="68" t="s">
        <v>41</v>
      </c>
      <c r="D17" s="69" t="s">
        <v>73</v>
      </c>
      <c r="E17" s="56" t="s">
        <v>46</v>
      </c>
      <c r="F17" s="57">
        <v>120</v>
      </c>
      <c r="G17" s="58">
        <v>1000</v>
      </c>
      <c r="H17" s="74">
        <v>5720</v>
      </c>
      <c r="I17" s="75">
        <v>2</v>
      </c>
      <c r="J17" s="65">
        <f t="shared" ref="J17:J20" si="4">H17*I17/1000</f>
        <v>11.44</v>
      </c>
      <c r="K17" s="78"/>
      <c r="O17" s="30"/>
    </row>
    <row r="18" spans="1:15" s="46" customFormat="1">
      <c r="A18" s="70" t="s">
        <v>79</v>
      </c>
      <c r="B18" s="72">
        <v>1</v>
      </c>
      <c r="C18" s="68" t="s">
        <v>41</v>
      </c>
      <c r="D18" s="69" t="s">
        <v>80</v>
      </c>
      <c r="E18" s="53" t="s">
        <v>46</v>
      </c>
      <c r="F18" s="54">
        <v>120</v>
      </c>
      <c r="G18" s="55">
        <v>1000</v>
      </c>
      <c r="H18" s="74">
        <v>8710</v>
      </c>
      <c r="I18" s="75">
        <v>2</v>
      </c>
      <c r="J18" s="65">
        <f t="shared" si="4"/>
        <v>17.420000000000002</v>
      </c>
      <c r="K18" s="78"/>
      <c r="L18" s="59"/>
      <c r="M18" s="59"/>
      <c r="N18" s="59"/>
      <c r="O18" s="60"/>
    </row>
    <row r="19" spans="1:15" s="46" customFormat="1">
      <c r="A19" s="71"/>
      <c r="B19" s="72">
        <v>2</v>
      </c>
      <c r="C19" s="68" t="s">
        <v>41</v>
      </c>
      <c r="D19" s="69" t="s">
        <v>80</v>
      </c>
      <c r="E19" s="53" t="s">
        <v>46</v>
      </c>
      <c r="F19" s="54">
        <v>120</v>
      </c>
      <c r="G19" s="55">
        <v>1000</v>
      </c>
      <c r="H19" s="74">
        <v>10610</v>
      </c>
      <c r="I19" s="75">
        <v>2</v>
      </c>
      <c r="J19" s="65">
        <f t="shared" ref="J19" si="5">H19*I19/1000</f>
        <v>21.22</v>
      </c>
      <c r="K19" s="78"/>
      <c r="L19" s="59"/>
      <c r="M19" s="59"/>
      <c r="N19" s="59"/>
      <c r="O19" s="60"/>
    </row>
    <row r="20" spans="1:15" s="46" customFormat="1">
      <c r="A20" s="73"/>
      <c r="B20" s="72">
        <v>3</v>
      </c>
      <c r="C20" s="68" t="s">
        <v>41</v>
      </c>
      <c r="D20" s="69" t="s">
        <v>80</v>
      </c>
      <c r="E20" s="53" t="s">
        <v>46</v>
      </c>
      <c r="F20" s="54">
        <v>120</v>
      </c>
      <c r="G20" s="55">
        <v>1000</v>
      </c>
      <c r="H20" s="74">
        <v>8800</v>
      </c>
      <c r="I20" s="75">
        <v>3</v>
      </c>
      <c r="J20" s="65">
        <f t="shared" si="4"/>
        <v>26.4</v>
      </c>
      <c r="K20" s="79"/>
      <c r="L20" s="59"/>
      <c r="M20" s="59"/>
      <c r="N20" s="59"/>
      <c r="O20" s="60"/>
    </row>
    <row r="21" spans="1:15">
      <c r="H21" s="91" t="s">
        <v>20</v>
      </c>
      <c r="I21" s="91"/>
      <c r="J21" s="17">
        <f>SUM(J11:J20)</f>
        <v>273.185</v>
      </c>
      <c r="O21" s="30"/>
    </row>
    <row r="22" spans="1:15" ht="15.6">
      <c r="A22" s="46"/>
      <c r="B22" s="46"/>
      <c r="C22" s="46"/>
      <c r="D22" s="46"/>
      <c r="H22" s="92" t="s">
        <v>21</v>
      </c>
      <c r="I22" s="92"/>
      <c r="J22" s="18">
        <f>J21*G11*0.001</f>
        <v>273.185</v>
      </c>
      <c r="O22" s="30"/>
    </row>
    <row r="23" spans="1:15">
      <c r="A23" s="46"/>
      <c r="B23" s="46"/>
      <c r="C23" s="46"/>
      <c r="D23" s="46"/>
      <c r="O23" s="30"/>
    </row>
    <row r="24" spans="1:15" ht="26.25" customHeight="1">
      <c r="A24" s="47"/>
      <c r="B24" s="48"/>
      <c r="C24" s="46"/>
      <c r="D24" s="46"/>
      <c r="O24" s="30"/>
    </row>
    <row r="25" spans="1:15">
      <c r="A25" s="46"/>
      <c r="B25" s="46"/>
      <c r="C25" s="46"/>
      <c r="D25" s="46"/>
      <c r="F25" s="46"/>
      <c r="G25" s="46"/>
      <c r="H25" s="46"/>
      <c r="I25" s="46"/>
      <c r="J25" s="46"/>
      <c r="K25" s="46"/>
      <c r="O25" s="30"/>
    </row>
    <row r="26" spans="1:15" ht="25.5" customHeight="1">
      <c r="A26" s="46"/>
      <c r="B26" s="46"/>
      <c r="C26" s="46"/>
      <c r="D26" s="46"/>
      <c r="E26" s="46"/>
      <c r="F26" s="49"/>
      <c r="G26" s="49"/>
      <c r="H26" s="49"/>
      <c r="I26" s="49"/>
      <c r="J26" s="49"/>
      <c r="K26" s="46"/>
      <c r="O26" s="30"/>
    </row>
    <row r="27" spans="1:15">
      <c r="E27" s="46"/>
      <c r="F27" s="46"/>
      <c r="G27" s="51"/>
      <c r="H27" s="51"/>
      <c r="I27" s="51"/>
      <c r="J27" s="51"/>
      <c r="K27" s="46"/>
      <c r="O27" s="30"/>
    </row>
    <row r="28" spans="1:15" ht="15" customHeight="1">
      <c r="E28" s="46"/>
      <c r="F28" s="46"/>
      <c r="G28" s="50"/>
      <c r="H28" s="50"/>
      <c r="I28" s="50"/>
      <c r="J28" s="50"/>
      <c r="K28" s="46"/>
      <c r="O28" s="30"/>
    </row>
    <row r="29" spans="1:15" ht="15" customHeight="1">
      <c r="E29" s="46"/>
      <c r="F29" s="46"/>
      <c r="G29" s="51"/>
      <c r="H29" s="51"/>
      <c r="I29" s="51"/>
      <c r="J29" s="51"/>
      <c r="K29" s="46"/>
      <c r="O29" s="30"/>
    </row>
    <row r="30" spans="1:15" ht="15" customHeight="1">
      <c r="E30" s="46"/>
      <c r="F30" s="46"/>
      <c r="G30" s="50"/>
      <c r="H30" s="51"/>
      <c r="I30" s="51"/>
      <c r="J30" s="51"/>
      <c r="K30" s="46"/>
      <c r="O30" s="30"/>
    </row>
    <row r="31" spans="1:15">
      <c r="E31" s="46"/>
      <c r="F31" s="46"/>
      <c r="G31" s="46"/>
      <c r="H31" s="46"/>
      <c r="I31" s="46"/>
      <c r="J31" s="46"/>
      <c r="K31" s="46"/>
      <c r="O31" s="30"/>
    </row>
    <row r="32" spans="1:15">
      <c r="O32" s="30"/>
    </row>
    <row r="33" spans="15:15">
      <c r="O33" s="30"/>
    </row>
    <row r="34" spans="15:15">
      <c r="O34" s="30"/>
    </row>
    <row r="35" spans="15:15">
      <c r="O35" s="30"/>
    </row>
    <row r="36" spans="15:15">
      <c r="O36" s="30"/>
    </row>
    <row r="37" spans="15:15">
      <c r="O37" s="30"/>
    </row>
    <row r="38" spans="15:15">
      <c r="O38" s="30"/>
    </row>
    <row r="39" spans="15:15">
      <c r="O39" s="30"/>
    </row>
  </sheetData>
  <mergeCells count="17">
    <mergeCell ref="H1:I1"/>
    <mergeCell ref="A2:I2"/>
    <mergeCell ref="A3:H3"/>
    <mergeCell ref="K9:K10"/>
    <mergeCell ref="A9:A10"/>
    <mergeCell ref="B9:D10"/>
    <mergeCell ref="E9:E10"/>
    <mergeCell ref="F9:F10"/>
    <mergeCell ref="G9:G10"/>
    <mergeCell ref="H9:H10"/>
    <mergeCell ref="A5:B5"/>
    <mergeCell ref="H21:I21"/>
    <mergeCell ref="H22:I22"/>
    <mergeCell ref="A7:K7"/>
    <mergeCell ref="A8:K8"/>
    <mergeCell ref="I9:I10"/>
    <mergeCell ref="J9:J10"/>
  </mergeCells>
  <phoneticPr fontId="0" type="noConversion"/>
  <pageMargins left="0.75" right="0.75" top="1" bottom="1" header="0.5" footer="0.5"/>
  <pageSetup paperSize="9" scale="63" orientation="portrait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4"/>
  </sheetPr>
  <dimension ref="A1:Q57"/>
  <sheetViews>
    <sheetView workbookViewId="0">
      <selection activeCell="B12" sqref="B12"/>
    </sheetView>
  </sheetViews>
  <sheetFormatPr defaultColWidth="9.109375" defaultRowHeight="13.2"/>
  <cols>
    <col min="1" max="1" width="37.6640625" style="9" bestFit="1" customWidth="1"/>
    <col min="2" max="2" width="42.109375" style="9" customWidth="1"/>
    <col min="3" max="3" width="8.109375" style="9" bestFit="1" customWidth="1"/>
    <col min="4" max="4" width="11.33203125" style="10" bestFit="1" customWidth="1"/>
    <col min="5" max="5" width="8.6640625" style="11" bestFit="1" customWidth="1"/>
    <col min="6" max="6" width="13.33203125" style="11" bestFit="1" customWidth="1"/>
    <col min="7" max="7" width="7.109375" style="9" bestFit="1" customWidth="1"/>
    <col min="8" max="8" width="5" style="9" bestFit="1" customWidth="1"/>
    <col min="9" max="9" width="14.33203125" style="9" customWidth="1"/>
    <col min="10" max="10" width="44" style="9" customWidth="1"/>
    <col min="11" max="11" width="11.5546875" style="9" bestFit="1" customWidth="1"/>
    <col min="12" max="16384" width="9.109375" style="9"/>
  </cols>
  <sheetData>
    <row r="1" spans="1:17" s="5" customFormat="1" ht="12.75" customHeight="1">
      <c r="A1" s="1"/>
      <c r="B1" s="2"/>
      <c r="C1" s="3"/>
      <c r="D1" s="3"/>
      <c r="E1" s="96" t="str">
        <f>'ZESTAWIENIE PŁYT'!H1</f>
        <v>19.12.2025r.</v>
      </c>
      <c r="F1" s="96"/>
      <c r="G1" s="3"/>
      <c r="J1" s="9"/>
      <c r="K1" s="9"/>
      <c r="L1" s="9"/>
      <c r="M1" s="9"/>
      <c r="N1" s="9"/>
      <c r="O1" s="9"/>
      <c r="P1" s="9"/>
      <c r="Q1" s="9"/>
    </row>
    <row r="2" spans="1:17" s="5" customFormat="1" ht="12.75" customHeight="1">
      <c r="A2" s="97" t="s">
        <v>0</v>
      </c>
      <c r="B2" s="97"/>
      <c r="C2" s="97"/>
      <c r="D2" s="97"/>
      <c r="E2" s="97"/>
      <c r="F2" s="97"/>
      <c r="G2" s="97"/>
      <c r="H2" s="97"/>
      <c r="I2" s="97"/>
      <c r="J2" s="9"/>
      <c r="K2" s="9"/>
      <c r="L2" s="9"/>
      <c r="M2" s="9"/>
      <c r="N2" s="9"/>
      <c r="O2" s="9"/>
      <c r="P2" s="9"/>
      <c r="Q2" s="9"/>
    </row>
    <row r="3" spans="1:17" s="5" customFormat="1" ht="12.75" customHeight="1">
      <c r="A3" s="98" t="s">
        <v>66</v>
      </c>
      <c r="B3" s="99"/>
      <c r="C3" s="99"/>
      <c r="D3" s="99"/>
      <c r="E3" s="99"/>
      <c r="F3" s="99"/>
      <c r="G3" s="99"/>
      <c r="H3" s="99"/>
      <c r="I3" s="7"/>
      <c r="J3" s="9"/>
      <c r="K3" s="9"/>
      <c r="L3" s="9"/>
      <c r="M3" s="9"/>
      <c r="N3" s="9"/>
      <c r="O3" s="9"/>
      <c r="P3" s="9"/>
      <c r="Q3" s="9"/>
    </row>
    <row r="4" spans="1:17" s="5" customFormat="1" ht="12.75" customHeight="1">
      <c r="A4" s="6" t="s">
        <v>1</v>
      </c>
      <c r="B4" s="2"/>
      <c r="C4" s="3"/>
      <c r="D4" s="3"/>
      <c r="E4" s="3"/>
      <c r="F4" s="3"/>
      <c r="G4" s="3"/>
      <c r="H4" s="8"/>
      <c r="I4" s="8"/>
      <c r="J4" s="9"/>
      <c r="K4" s="9"/>
      <c r="L4" s="9"/>
      <c r="M4" s="9"/>
      <c r="N4" s="9"/>
      <c r="O4" s="9"/>
      <c r="P4" s="9"/>
      <c r="Q4" s="9"/>
    </row>
    <row r="5" spans="1:17" s="5" customFormat="1" ht="12.75" customHeight="1">
      <c r="A5" s="99" t="str">
        <f>'ZESTAWIENIE PŁYT'!A5:H5</f>
        <v>Pawilon Wrocław Rawicka</v>
      </c>
      <c r="B5" s="99"/>
      <c r="C5" s="99"/>
      <c r="D5" s="99"/>
      <c r="E5" s="99"/>
      <c r="F5" s="99"/>
      <c r="G5" s="99"/>
      <c r="H5" s="99"/>
      <c r="I5" s="8"/>
      <c r="J5" s="9"/>
      <c r="K5" s="9"/>
      <c r="L5" s="9"/>
      <c r="M5" s="9"/>
      <c r="N5" s="9"/>
      <c r="O5" s="9"/>
      <c r="P5" s="9"/>
      <c r="Q5" s="9"/>
    </row>
    <row r="6" spans="1:17" s="5" customFormat="1" ht="12.75" customHeight="1">
      <c r="A6" s="111" t="s">
        <v>2</v>
      </c>
      <c r="B6" s="112"/>
      <c r="C6" s="112"/>
      <c r="D6" s="112"/>
      <c r="E6" s="112"/>
      <c r="F6" s="112"/>
      <c r="G6" s="112"/>
      <c r="H6" s="113"/>
      <c r="I6" s="8"/>
      <c r="J6" s="9"/>
      <c r="K6" s="9"/>
      <c r="L6" s="9"/>
      <c r="M6" s="9"/>
      <c r="N6" s="9"/>
      <c r="O6" s="9"/>
      <c r="P6" s="9"/>
      <c r="Q6" s="9"/>
    </row>
    <row r="7" spans="1:17">
      <c r="A7" s="33"/>
      <c r="B7" s="33"/>
      <c r="C7" s="33"/>
      <c r="D7" s="34"/>
      <c r="E7" s="35"/>
      <c r="F7" s="35"/>
      <c r="G7" s="33"/>
    </row>
    <row r="8" spans="1:17" ht="26.4">
      <c r="A8" s="26" t="s">
        <v>3</v>
      </c>
      <c r="B8" s="26" t="s">
        <v>4</v>
      </c>
      <c r="C8" s="26" t="s">
        <v>47</v>
      </c>
      <c r="D8" s="27" t="s">
        <v>5</v>
      </c>
      <c r="E8" s="28" t="s">
        <v>38</v>
      </c>
      <c r="F8" s="28" t="s">
        <v>39</v>
      </c>
      <c r="G8" s="28" t="s">
        <v>6</v>
      </c>
      <c r="H8" s="28" t="s">
        <v>18</v>
      </c>
    </row>
    <row r="9" spans="1:17">
      <c r="A9" s="52" t="s">
        <v>52</v>
      </c>
      <c r="B9" s="43" t="s">
        <v>49</v>
      </c>
      <c r="C9" s="31">
        <v>20</v>
      </c>
      <c r="D9" s="83">
        <v>500</v>
      </c>
      <c r="E9" s="37">
        <f>1*D9*7.85*0.0005</f>
        <v>1.9625000000000001</v>
      </c>
      <c r="F9" s="37">
        <f t="shared" ref="F9" si="0">E9*C9</f>
        <v>39.25</v>
      </c>
      <c r="G9" s="31" t="s">
        <v>42</v>
      </c>
      <c r="H9" s="13">
        <f>C9/(MID(G9,3,4))*1000</f>
        <v>4</v>
      </c>
    </row>
    <row r="10" spans="1:17" ht="12.75" customHeight="1">
      <c r="A10" s="52" t="s">
        <v>60</v>
      </c>
      <c r="B10" s="43" t="s">
        <v>53</v>
      </c>
      <c r="C10" s="31">
        <v>20</v>
      </c>
      <c r="D10" s="83">
        <v>240</v>
      </c>
      <c r="E10" s="37">
        <f>1*D10*7.85*0.0005</f>
        <v>0.94200000000000006</v>
      </c>
      <c r="F10" s="37">
        <f t="shared" ref="F10:F19" si="1">E10*C10</f>
        <v>18.84</v>
      </c>
      <c r="G10" s="31" t="s">
        <v>42</v>
      </c>
      <c r="H10" s="13">
        <f>C10/(MID(G10,3,4))*1000</f>
        <v>4</v>
      </c>
    </row>
    <row r="11" spans="1:17" ht="21.75" customHeight="1">
      <c r="A11" s="114" t="s">
        <v>55</v>
      </c>
      <c r="B11" s="87" t="s">
        <v>78</v>
      </c>
      <c r="C11" s="87">
        <v>0</v>
      </c>
      <c r="D11" s="88">
        <v>484</v>
      </c>
      <c r="E11" s="89">
        <f>1*D11*7.85*0.001</f>
        <v>3.7993999999999999</v>
      </c>
      <c r="F11" s="89">
        <f t="shared" si="1"/>
        <v>0</v>
      </c>
      <c r="G11" s="87" t="s">
        <v>43</v>
      </c>
      <c r="H11" s="90">
        <f>C11/(MID(G11,3,4))*1000</f>
        <v>0</v>
      </c>
      <c r="I11" s="66"/>
    </row>
    <row r="12" spans="1:17">
      <c r="A12" s="115"/>
      <c r="B12" s="12" t="s">
        <v>75</v>
      </c>
      <c r="C12" s="31">
        <v>72</v>
      </c>
      <c r="D12" s="83">
        <v>488</v>
      </c>
      <c r="E12" s="37">
        <f t="shared" ref="E12:E19" si="2">1*D12*7.85*0.0005</f>
        <v>1.9154</v>
      </c>
      <c r="F12" s="37">
        <f t="shared" si="1"/>
        <v>137.90879999999999</v>
      </c>
      <c r="G12" s="31" t="s">
        <v>43</v>
      </c>
      <c r="H12" s="13">
        <f t="shared" ref="H12:H17" si="3">C12/(MID(G12,3,4))*1000</f>
        <v>24</v>
      </c>
    </row>
    <row r="13" spans="1:17">
      <c r="A13" s="116" t="s">
        <v>56</v>
      </c>
      <c r="B13" s="12" t="s">
        <v>68</v>
      </c>
      <c r="C13" s="31">
        <v>6</v>
      </c>
      <c r="D13" s="83">
        <v>141</v>
      </c>
      <c r="E13" s="37">
        <f t="shared" si="2"/>
        <v>0.55342499999999994</v>
      </c>
      <c r="F13" s="37">
        <f t="shared" si="1"/>
        <v>3.3205499999999999</v>
      </c>
      <c r="G13" s="31" t="s">
        <v>43</v>
      </c>
      <c r="H13" s="13">
        <f t="shared" si="3"/>
        <v>2</v>
      </c>
    </row>
    <row r="14" spans="1:17">
      <c r="A14" s="117"/>
      <c r="B14" s="43" t="s">
        <v>50</v>
      </c>
      <c r="C14" s="31">
        <v>16</v>
      </c>
      <c r="D14" s="83">
        <v>255</v>
      </c>
      <c r="E14" s="37">
        <f t="shared" si="2"/>
        <v>1.000875</v>
      </c>
      <c r="F14" s="37">
        <f t="shared" si="1"/>
        <v>16.013999999999999</v>
      </c>
      <c r="G14" s="13" t="s">
        <v>44</v>
      </c>
      <c r="H14" s="13">
        <f t="shared" si="3"/>
        <v>4</v>
      </c>
    </row>
    <row r="15" spans="1:17">
      <c r="A15" s="118"/>
      <c r="B15" s="43" t="s">
        <v>61</v>
      </c>
      <c r="C15" s="13">
        <v>5</v>
      </c>
      <c r="D15" s="84">
        <v>205</v>
      </c>
      <c r="E15" s="76">
        <f t="shared" si="2"/>
        <v>0.80462500000000003</v>
      </c>
      <c r="F15" s="76">
        <f t="shared" si="1"/>
        <v>4.0231250000000003</v>
      </c>
      <c r="G15" s="13" t="s">
        <v>62</v>
      </c>
      <c r="H15" s="13">
        <f t="shared" si="3"/>
        <v>2</v>
      </c>
    </row>
    <row r="16" spans="1:17">
      <c r="A16" s="107" t="s">
        <v>57</v>
      </c>
      <c r="B16" s="12" t="s">
        <v>68</v>
      </c>
      <c r="C16" s="85">
        <v>9</v>
      </c>
      <c r="D16" s="86">
        <v>141</v>
      </c>
      <c r="E16" s="37">
        <f t="shared" si="2"/>
        <v>0.55342499999999994</v>
      </c>
      <c r="F16" s="37">
        <f t="shared" si="1"/>
        <v>4.9808249999999994</v>
      </c>
      <c r="G16" s="13" t="s">
        <v>43</v>
      </c>
      <c r="H16" s="13">
        <f t="shared" si="3"/>
        <v>3</v>
      </c>
    </row>
    <row r="17" spans="1:10">
      <c r="A17" s="119"/>
      <c r="B17" s="43" t="s">
        <v>50</v>
      </c>
      <c r="C17" s="85">
        <v>24</v>
      </c>
      <c r="D17" s="86">
        <v>255</v>
      </c>
      <c r="E17" s="40">
        <f t="shared" si="2"/>
        <v>1.000875</v>
      </c>
      <c r="F17" s="40">
        <f t="shared" si="1"/>
        <v>24.021000000000001</v>
      </c>
      <c r="G17" s="13" t="s">
        <v>44</v>
      </c>
      <c r="H17" s="13">
        <f t="shared" si="3"/>
        <v>6</v>
      </c>
    </row>
    <row r="18" spans="1:10">
      <c r="A18" s="107" t="s">
        <v>54</v>
      </c>
      <c r="B18" s="12" t="s">
        <v>67</v>
      </c>
      <c r="C18" s="31">
        <v>20</v>
      </c>
      <c r="D18" s="86">
        <v>141</v>
      </c>
      <c r="E18" s="40">
        <f t="shared" si="2"/>
        <v>0.55342499999999994</v>
      </c>
      <c r="F18" s="40">
        <f t="shared" si="1"/>
        <v>11.068499999999998</v>
      </c>
      <c r="G18" s="13" t="s">
        <v>44</v>
      </c>
      <c r="H18" s="13">
        <f>C18/(MID(G18,3,4))*1000</f>
        <v>5</v>
      </c>
    </row>
    <row r="19" spans="1:10" ht="13.5" customHeight="1">
      <c r="A19" s="108"/>
      <c r="B19" s="43" t="s">
        <v>48</v>
      </c>
      <c r="C19" s="31">
        <v>12</v>
      </c>
      <c r="D19" s="83">
        <v>145</v>
      </c>
      <c r="E19" s="37">
        <f t="shared" si="2"/>
        <v>0.56912499999999999</v>
      </c>
      <c r="F19" s="37">
        <f t="shared" si="1"/>
        <v>6.8294999999999995</v>
      </c>
      <c r="G19" s="31" t="s">
        <v>44</v>
      </c>
      <c r="H19" s="13">
        <f>C19/(MID(G19,3,4))*1000</f>
        <v>3</v>
      </c>
      <c r="I19" s="15"/>
    </row>
    <row r="20" spans="1:10" ht="25.5" customHeight="1">
      <c r="A20" s="33"/>
      <c r="B20" s="33"/>
      <c r="C20" s="33"/>
      <c r="D20" s="120" t="s">
        <v>7</v>
      </c>
      <c r="E20" s="121"/>
      <c r="F20" s="14">
        <f>SUM(F10:F19)</f>
        <v>227.00629999999998</v>
      </c>
      <c r="G20" s="38"/>
      <c r="I20" s="15"/>
      <c r="J20" s="42"/>
    </row>
    <row r="21" spans="1:10">
      <c r="A21" s="33"/>
      <c r="B21" s="33"/>
      <c r="C21" s="33"/>
      <c r="G21" s="38"/>
    </row>
    <row r="22" spans="1:10">
      <c r="A22" s="16" t="s">
        <v>8</v>
      </c>
    </row>
    <row r="23" spans="1:10">
      <c r="A23" s="109" t="s">
        <v>9</v>
      </c>
      <c r="B23" s="110"/>
      <c r="C23" s="110"/>
      <c r="D23" s="110"/>
      <c r="E23" s="110"/>
      <c r="F23" s="110"/>
    </row>
    <row r="25" spans="1:10">
      <c r="A25" s="39"/>
      <c r="B25" s="39"/>
      <c r="C25" s="39"/>
      <c r="D25" s="39"/>
      <c r="E25" s="39"/>
      <c r="F25" s="39"/>
      <c r="G25" s="39"/>
      <c r="H25" s="39"/>
      <c r="I25" s="39"/>
    </row>
    <row r="26" spans="1:10">
      <c r="A26" s="39"/>
      <c r="B26" s="39"/>
      <c r="C26" s="39"/>
      <c r="D26" s="39"/>
      <c r="E26" s="39"/>
      <c r="F26" s="39"/>
      <c r="G26" s="39"/>
      <c r="H26" s="39"/>
      <c r="I26" s="39"/>
    </row>
    <row r="27" spans="1:10">
      <c r="A27" s="39"/>
      <c r="B27" s="39"/>
      <c r="C27" s="39"/>
      <c r="D27" s="39"/>
      <c r="E27" s="39"/>
      <c r="F27" s="39"/>
      <c r="G27" s="39"/>
      <c r="H27" s="39"/>
      <c r="I27" s="39"/>
    </row>
    <row r="28" spans="1:10">
      <c r="A28" s="39"/>
      <c r="B28" s="39"/>
      <c r="C28" s="39"/>
      <c r="D28" s="39"/>
      <c r="E28" s="39"/>
      <c r="F28" s="39"/>
      <c r="G28" s="39"/>
      <c r="H28" s="39"/>
      <c r="I28" s="39"/>
    </row>
    <row r="29" spans="1:10">
      <c r="A29" s="39"/>
      <c r="B29" s="39"/>
      <c r="C29" s="39"/>
      <c r="D29" s="39"/>
      <c r="E29" s="39"/>
      <c r="F29" s="39"/>
      <c r="G29" s="39"/>
      <c r="H29" s="39"/>
      <c r="I29" s="39"/>
    </row>
    <row r="30" spans="1:10">
      <c r="A30" s="39"/>
      <c r="B30" s="39"/>
      <c r="C30" s="39"/>
      <c r="D30" s="39"/>
      <c r="E30" s="39"/>
      <c r="F30" s="39"/>
      <c r="G30" s="39"/>
      <c r="H30" s="39"/>
      <c r="I30" s="39"/>
    </row>
    <row r="31" spans="1:10">
      <c r="A31" s="39"/>
      <c r="B31" s="39"/>
      <c r="C31" s="39"/>
      <c r="D31" s="39"/>
      <c r="E31" s="39"/>
      <c r="F31" s="39"/>
      <c r="G31" s="39"/>
      <c r="H31" s="39"/>
      <c r="I31" s="39"/>
    </row>
    <row r="32" spans="1:10">
      <c r="A32" s="39"/>
      <c r="B32" s="39"/>
      <c r="C32" s="39"/>
      <c r="D32" s="39"/>
      <c r="E32" s="39"/>
      <c r="F32" s="39"/>
      <c r="G32" s="39"/>
      <c r="H32" s="39"/>
      <c r="I32" s="39"/>
    </row>
    <row r="33" spans="1:9">
      <c r="A33" s="39"/>
      <c r="B33" s="39"/>
      <c r="C33" s="39"/>
      <c r="D33" s="39"/>
      <c r="E33" s="39"/>
      <c r="F33" s="39"/>
      <c r="G33" s="39"/>
      <c r="H33" s="39"/>
      <c r="I33" s="39"/>
    </row>
    <row r="34" spans="1:9">
      <c r="A34" s="39"/>
      <c r="B34" s="39"/>
      <c r="C34" s="39"/>
      <c r="D34" s="39"/>
      <c r="E34" s="39"/>
      <c r="F34" s="39"/>
      <c r="G34" s="39"/>
      <c r="H34" s="39"/>
      <c r="I34" s="39"/>
    </row>
    <row r="35" spans="1:9">
      <c r="A35" s="39"/>
      <c r="B35" s="39"/>
      <c r="C35" s="39"/>
      <c r="D35" s="39"/>
      <c r="E35" s="39"/>
      <c r="F35" s="39"/>
      <c r="G35" s="39"/>
      <c r="H35" s="39"/>
      <c r="I35" s="39"/>
    </row>
    <row r="36" spans="1:9">
      <c r="A36" s="39"/>
      <c r="B36" s="39"/>
      <c r="C36" s="39"/>
      <c r="D36" s="39"/>
      <c r="E36" s="39"/>
      <c r="F36" s="39"/>
      <c r="G36" s="39"/>
      <c r="H36" s="39"/>
      <c r="I36" s="39"/>
    </row>
    <row r="37" spans="1:9">
      <c r="A37" s="39"/>
      <c r="B37" s="39"/>
      <c r="C37" s="39"/>
      <c r="D37" s="39"/>
      <c r="E37" s="39"/>
      <c r="F37" s="39"/>
      <c r="G37" s="39"/>
      <c r="H37" s="39"/>
      <c r="I37" s="39"/>
    </row>
    <row r="38" spans="1:9">
      <c r="A38" s="39"/>
      <c r="B38" s="39"/>
      <c r="C38" s="39"/>
      <c r="D38" s="39"/>
      <c r="E38" s="39"/>
      <c r="F38" s="39"/>
      <c r="G38" s="39"/>
      <c r="H38" s="39"/>
      <c r="I38" s="39"/>
    </row>
    <row r="39" spans="1:9">
      <c r="A39" s="39"/>
      <c r="B39" s="39"/>
      <c r="C39" s="39"/>
      <c r="D39" s="39"/>
      <c r="E39" s="39"/>
      <c r="F39" s="39"/>
      <c r="G39" s="39"/>
      <c r="H39" s="39"/>
      <c r="I39" s="39"/>
    </row>
    <row r="40" spans="1:9">
      <c r="A40" s="39"/>
      <c r="B40" s="39"/>
      <c r="C40" s="39"/>
      <c r="D40" s="39"/>
      <c r="E40" s="39"/>
      <c r="F40" s="39"/>
      <c r="G40" s="39"/>
      <c r="H40" s="39"/>
      <c r="I40" s="39"/>
    </row>
    <row r="41" spans="1:9">
      <c r="A41" s="39"/>
      <c r="B41" s="39"/>
      <c r="C41" s="39"/>
      <c r="D41" s="39"/>
      <c r="E41" s="39"/>
      <c r="F41" s="39"/>
      <c r="G41" s="39"/>
      <c r="H41" s="39"/>
      <c r="I41" s="39"/>
    </row>
    <row r="42" spans="1:9">
      <c r="A42" s="39"/>
      <c r="B42" s="39"/>
      <c r="C42" s="39"/>
      <c r="D42" s="39"/>
      <c r="E42" s="39"/>
      <c r="F42" s="39"/>
      <c r="G42" s="39"/>
      <c r="H42" s="39"/>
      <c r="I42" s="39"/>
    </row>
    <row r="43" spans="1:9">
      <c r="A43" s="39"/>
      <c r="B43" s="39"/>
      <c r="C43" s="39"/>
      <c r="D43" s="39"/>
      <c r="E43" s="39"/>
      <c r="F43" s="39"/>
      <c r="G43" s="39"/>
      <c r="H43" s="39"/>
      <c r="I43" s="39"/>
    </row>
    <row r="44" spans="1:9">
      <c r="A44" s="39"/>
      <c r="B44" s="39"/>
      <c r="C44" s="39"/>
      <c r="D44" s="39"/>
      <c r="E44" s="39"/>
      <c r="F44" s="39"/>
      <c r="G44" s="39"/>
      <c r="H44" s="39"/>
      <c r="I44" s="39"/>
    </row>
    <row r="45" spans="1:9">
      <c r="A45" s="39"/>
      <c r="B45" s="39"/>
      <c r="C45" s="39"/>
      <c r="D45" s="39"/>
      <c r="E45" s="39"/>
      <c r="F45" s="39"/>
      <c r="G45" s="39"/>
      <c r="H45" s="39"/>
      <c r="I45" s="39"/>
    </row>
    <row r="46" spans="1:9">
      <c r="A46" s="39"/>
      <c r="B46" s="39"/>
      <c r="C46" s="39"/>
      <c r="D46" s="39"/>
      <c r="E46" s="39"/>
      <c r="F46" s="39"/>
      <c r="G46" s="39"/>
      <c r="H46" s="39"/>
      <c r="I46" s="39"/>
    </row>
    <row r="47" spans="1:9">
      <c r="A47" s="39"/>
      <c r="B47" s="39"/>
      <c r="C47" s="39"/>
      <c r="D47" s="39"/>
      <c r="E47" s="39"/>
      <c r="F47" s="39"/>
      <c r="G47" s="39"/>
      <c r="H47" s="39"/>
      <c r="I47" s="39"/>
    </row>
    <row r="48" spans="1:9">
      <c r="A48" s="39"/>
      <c r="B48" s="39"/>
      <c r="C48" s="39"/>
      <c r="D48" s="39"/>
      <c r="E48" s="39"/>
      <c r="F48" s="39"/>
      <c r="G48" s="39"/>
      <c r="H48" s="39"/>
      <c r="I48" s="39"/>
    </row>
    <row r="49" spans="1:9">
      <c r="A49" s="39"/>
      <c r="B49" s="39"/>
      <c r="C49" s="39"/>
      <c r="D49" s="39"/>
      <c r="E49" s="39"/>
      <c r="F49" s="39"/>
      <c r="G49" s="39"/>
      <c r="H49" s="39"/>
      <c r="I49" s="39"/>
    </row>
    <row r="50" spans="1:9">
      <c r="A50" s="39"/>
      <c r="B50" s="39"/>
      <c r="C50" s="39"/>
      <c r="D50" s="39"/>
      <c r="E50" s="39"/>
      <c r="F50" s="39"/>
      <c r="G50" s="39"/>
      <c r="H50" s="39"/>
      <c r="I50" s="39"/>
    </row>
    <row r="51" spans="1:9">
      <c r="A51" s="39"/>
      <c r="B51" s="39"/>
      <c r="C51" s="39"/>
      <c r="D51" s="39"/>
      <c r="E51" s="39"/>
      <c r="F51" s="39"/>
      <c r="G51" s="39"/>
      <c r="H51" s="39"/>
      <c r="I51" s="39"/>
    </row>
    <row r="52" spans="1:9">
      <c r="A52" s="39"/>
      <c r="B52" s="39"/>
      <c r="C52" s="39"/>
      <c r="D52" s="39"/>
      <c r="E52" s="39"/>
      <c r="F52" s="39"/>
      <c r="G52" s="39"/>
      <c r="H52" s="39"/>
      <c r="I52" s="39"/>
    </row>
    <row r="53" spans="1:9">
      <c r="A53" s="39"/>
      <c r="B53" s="39"/>
      <c r="C53" s="39"/>
      <c r="D53" s="39"/>
      <c r="E53" s="39"/>
      <c r="F53" s="39"/>
      <c r="G53" s="39"/>
      <c r="H53" s="39"/>
      <c r="I53" s="39"/>
    </row>
    <row r="54" spans="1:9">
      <c r="A54" s="39"/>
      <c r="B54" s="39"/>
      <c r="C54" s="39"/>
      <c r="D54" s="39"/>
      <c r="E54" s="39"/>
      <c r="F54" s="39"/>
      <c r="G54" s="39"/>
      <c r="H54" s="39"/>
      <c r="I54" s="39"/>
    </row>
    <row r="55" spans="1:9">
      <c r="A55" s="39"/>
      <c r="B55" s="39"/>
      <c r="C55" s="39"/>
      <c r="D55" s="39"/>
      <c r="E55" s="39"/>
      <c r="F55" s="39"/>
      <c r="G55" s="39"/>
      <c r="H55" s="39"/>
      <c r="I55" s="39"/>
    </row>
    <row r="56" spans="1:9">
      <c r="A56" s="39"/>
      <c r="B56" s="39"/>
      <c r="C56" s="39"/>
      <c r="D56" s="39"/>
      <c r="E56" s="39"/>
      <c r="F56" s="39"/>
      <c r="G56" s="39"/>
      <c r="H56" s="39"/>
      <c r="I56" s="39"/>
    </row>
    <row r="57" spans="1:9">
      <c r="A57" s="39"/>
      <c r="B57" s="39"/>
      <c r="C57" s="39"/>
      <c r="D57" s="39"/>
      <c r="E57" s="39"/>
      <c r="F57" s="39"/>
      <c r="G57" s="39"/>
      <c r="H57" s="39"/>
      <c r="I57" s="39"/>
    </row>
  </sheetData>
  <mergeCells count="11">
    <mergeCell ref="A23:F23"/>
    <mergeCell ref="A6:H6"/>
    <mergeCell ref="A11:A12"/>
    <mergeCell ref="A13:A15"/>
    <mergeCell ref="A16:A17"/>
    <mergeCell ref="D20:E20"/>
    <mergeCell ref="E1:F1"/>
    <mergeCell ref="A2:I2"/>
    <mergeCell ref="A3:H3"/>
    <mergeCell ref="A5:H5"/>
    <mergeCell ref="A18:A19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3"/>
  </sheetPr>
  <dimension ref="A1:G38"/>
  <sheetViews>
    <sheetView workbookViewId="0">
      <selection activeCell="E31" sqref="E31"/>
    </sheetView>
  </sheetViews>
  <sheetFormatPr defaultColWidth="9.109375" defaultRowHeight="13.2"/>
  <cols>
    <col min="1" max="1" width="38.33203125" style="9" bestFit="1" customWidth="1"/>
    <col min="2" max="2" width="34.109375" style="9" customWidth="1"/>
    <col min="3" max="3" width="28.109375" style="9" customWidth="1"/>
    <col min="4" max="4" width="16.44140625" style="9" customWidth="1"/>
    <col min="5" max="5" width="13.109375" style="9" customWidth="1"/>
    <col min="6" max="6" width="9.109375" style="22"/>
    <col min="7" max="7" width="11.5546875" style="9" bestFit="1" customWidth="1"/>
    <col min="8" max="16384" width="9.109375" style="9"/>
  </cols>
  <sheetData>
    <row r="1" spans="1:7" s="5" customFormat="1" ht="12.75" customHeight="1">
      <c r="A1" s="1"/>
      <c r="B1" s="2"/>
      <c r="C1" s="3"/>
      <c r="D1" s="96" t="str">
        <f>'ZESTAWIENIE PŁYT'!H1</f>
        <v>19.12.2025r.</v>
      </c>
      <c r="E1" s="96"/>
      <c r="F1" s="3"/>
    </row>
    <row r="2" spans="1:7" s="5" customFormat="1" ht="12.75" customHeight="1">
      <c r="A2" s="97" t="s">
        <v>0</v>
      </c>
      <c r="B2" s="97"/>
      <c r="C2" s="97"/>
      <c r="D2" s="97"/>
      <c r="E2" s="97"/>
      <c r="F2" s="97"/>
    </row>
    <row r="3" spans="1:7" s="5" customFormat="1" ht="12.75" customHeight="1">
      <c r="A3" s="98" t="s">
        <v>66</v>
      </c>
      <c r="B3" s="99"/>
      <c r="C3" s="99"/>
      <c r="D3" s="99"/>
      <c r="E3" s="99"/>
      <c r="F3" s="99"/>
    </row>
    <row r="4" spans="1:7" s="5" customFormat="1" ht="12.75" customHeight="1">
      <c r="A4" s="6" t="s">
        <v>1</v>
      </c>
      <c r="B4" s="2"/>
      <c r="C4" s="3"/>
      <c r="D4" s="3"/>
      <c r="E4" s="3"/>
      <c r="F4" s="3"/>
    </row>
    <row r="5" spans="1:7" s="5" customFormat="1" ht="12.75" customHeight="1">
      <c r="A5" s="99" t="str">
        <f>'ZESTAWIENIE PŁYT'!A5:H5</f>
        <v>Pawilon Wrocław Rawicka</v>
      </c>
      <c r="B5" s="99"/>
      <c r="C5" s="99"/>
      <c r="D5" s="99"/>
      <c r="E5" s="99"/>
      <c r="F5" s="99"/>
    </row>
    <row r="6" spans="1:7">
      <c r="A6" s="20"/>
      <c r="B6" s="20"/>
      <c r="C6" s="20"/>
      <c r="D6" s="20"/>
      <c r="E6" s="20"/>
    </row>
    <row r="7" spans="1:7">
      <c r="A7" s="122" t="s">
        <v>22</v>
      </c>
      <c r="B7" s="122"/>
      <c r="C7" s="122"/>
      <c r="D7" s="122"/>
      <c r="E7" s="122"/>
    </row>
    <row r="9" spans="1:7">
      <c r="A9" s="26" t="s">
        <v>24</v>
      </c>
      <c r="B9" s="26" t="s">
        <v>25</v>
      </c>
      <c r="C9" s="26" t="s">
        <v>26</v>
      </c>
      <c r="D9" s="26" t="s">
        <v>27</v>
      </c>
      <c r="E9" s="26" t="s">
        <v>18</v>
      </c>
      <c r="G9" s="41"/>
    </row>
    <row r="10" spans="1:7">
      <c r="A10" s="64" t="s">
        <v>52</v>
      </c>
      <c r="B10" s="62" t="s">
        <v>45</v>
      </c>
      <c r="C10" s="62" t="s">
        <v>28</v>
      </c>
      <c r="D10" s="63" t="s">
        <v>29</v>
      </c>
      <c r="E10" s="63">
        <f>'ZESTAWIENIE OBRÓBEK'!C9*6</f>
        <v>120</v>
      </c>
    </row>
    <row r="11" spans="1:7">
      <c r="A11" s="44" t="s">
        <v>59</v>
      </c>
      <c r="B11" s="62" t="s">
        <v>45</v>
      </c>
      <c r="C11" s="62" t="s">
        <v>28</v>
      </c>
      <c r="D11" s="63" t="s">
        <v>29</v>
      </c>
      <c r="E11" s="63">
        <f>'ZESTAWIENIE OBRÓBEK'!C10*6</f>
        <v>120</v>
      </c>
    </row>
    <row r="12" spans="1:7">
      <c r="A12" s="114" t="s">
        <v>55</v>
      </c>
      <c r="B12" s="62" t="s">
        <v>45</v>
      </c>
      <c r="C12" s="62" t="s">
        <v>28</v>
      </c>
      <c r="D12" s="63" t="s">
        <v>29</v>
      </c>
      <c r="E12" s="63">
        <f>'ZESTAWIENIE OBRÓBEK'!C12*11</f>
        <v>792</v>
      </c>
    </row>
    <row r="13" spans="1:7">
      <c r="A13" s="127"/>
      <c r="B13" s="13" t="s">
        <v>30</v>
      </c>
      <c r="C13" s="13" t="s">
        <v>31</v>
      </c>
      <c r="D13" s="44"/>
      <c r="E13" s="44">
        <f>ROUNDUP('ZESTAWIENIE OBRÓBEK'!C12/20,0)</f>
        <v>4</v>
      </c>
    </row>
    <row r="14" spans="1:7">
      <c r="A14" s="123" t="s">
        <v>57</v>
      </c>
      <c r="B14" s="62" t="s">
        <v>45</v>
      </c>
      <c r="C14" s="62" t="s">
        <v>28</v>
      </c>
      <c r="D14" s="63" t="s">
        <v>29</v>
      </c>
      <c r="E14" s="63">
        <f>('ZESTAWIENIE OBRÓBEK'!C17+'ZESTAWIENIE OBRÓBEK'!C16)*6</f>
        <v>198</v>
      </c>
    </row>
    <row r="15" spans="1:7">
      <c r="A15" s="124"/>
      <c r="B15" s="13" t="s">
        <v>30</v>
      </c>
      <c r="C15" s="13" t="s">
        <v>31</v>
      </c>
      <c r="D15" s="44"/>
      <c r="E15" s="44">
        <f>ROUNDUP('ZESTAWIENIE OBRÓBEK'!C16/10,0)</f>
        <v>1</v>
      </c>
    </row>
    <row r="16" spans="1:7">
      <c r="A16" s="125" t="s">
        <v>56</v>
      </c>
      <c r="B16" s="62" t="s">
        <v>45</v>
      </c>
      <c r="C16" s="62" t="s">
        <v>28</v>
      </c>
      <c r="D16" s="63" t="s">
        <v>29</v>
      </c>
      <c r="E16" s="63">
        <f>('ZESTAWIENIE OBRÓBEK'!C13+'ZESTAWIENIE OBRÓBEK'!C14+'ZESTAWIENIE OBRÓBEK'!C15)*6</f>
        <v>162</v>
      </c>
    </row>
    <row r="17" spans="1:5">
      <c r="A17" s="126"/>
      <c r="B17" s="13" t="s">
        <v>30</v>
      </c>
      <c r="C17" s="13" t="s">
        <v>31</v>
      </c>
      <c r="D17" s="44"/>
      <c r="E17" s="44">
        <f>ROUNDUP('ZESTAWIENIE OBRÓBEK'!C13/10,0)</f>
        <v>1</v>
      </c>
    </row>
    <row r="18" spans="1:5">
      <c r="A18" s="128" t="s">
        <v>58</v>
      </c>
      <c r="B18" s="62" t="s">
        <v>45</v>
      </c>
      <c r="C18" s="62" t="s">
        <v>28</v>
      </c>
      <c r="D18" s="63" t="s">
        <v>29</v>
      </c>
      <c r="E18" s="63">
        <f>'ZESTAWIENIE OBRÓBEK'!C18*6</f>
        <v>120</v>
      </c>
    </row>
    <row r="19" spans="1:5">
      <c r="A19" s="129"/>
      <c r="B19" s="13" t="s">
        <v>30</v>
      </c>
      <c r="C19" s="13" t="s">
        <v>31</v>
      </c>
      <c r="D19" s="44" t="s">
        <v>29</v>
      </c>
      <c r="E19" s="44">
        <f>ROUNDUP('ZESTAWIENIE OBRÓBEK'!C18/20,0)</f>
        <v>1</v>
      </c>
    </row>
    <row r="20" spans="1:5">
      <c r="A20" s="45" t="s">
        <v>51</v>
      </c>
      <c r="B20" s="62" t="s">
        <v>45</v>
      </c>
      <c r="C20" s="62" t="s">
        <v>28</v>
      </c>
      <c r="D20" s="63" t="s">
        <v>29</v>
      </c>
      <c r="E20" s="63">
        <f>'ZESTAWIENIE OBRÓBEK'!C19*6</f>
        <v>72</v>
      </c>
    </row>
    <row r="21" spans="1:5">
      <c r="A21" s="124" t="s">
        <v>32</v>
      </c>
      <c r="B21" s="23" t="s">
        <v>40</v>
      </c>
      <c r="C21" s="13" t="s">
        <v>33</v>
      </c>
      <c r="D21" s="44">
        <v>240</v>
      </c>
      <c r="E21" s="44" t="s">
        <v>29</v>
      </c>
    </row>
    <row r="22" spans="1:5">
      <c r="A22" s="124"/>
      <c r="B22" s="23" t="s">
        <v>34</v>
      </c>
      <c r="C22" s="23" t="s">
        <v>35</v>
      </c>
      <c r="D22" s="44" t="s">
        <v>29</v>
      </c>
      <c r="E22" s="44">
        <v>150</v>
      </c>
    </row>
    <row r="23" spans="1:5">
      <c r="A23" s="124"/>
      <c r="B23" s="32" t="s">
        <v>64</v>
      </c>
      <c r="C23" s="44" t="s">
        <v>63</v>
      </c>
      <c r="D23" s="36" t="s">
        <v>29</v>
      </c>
      <c r="E23" s="36">
        <v>250</v>
      </c>
    </row>
    <row r="24" spans="1:5">
      <c r="A24" s="124"/>
      <c r="B24" s="32" t="s">
        <v>65</v>
      </c>
      <c r="C24" s="44" t="s">
        <v>63</v>
      </c>
      <c r="D24" s="36" t="s">
        <v>29</v>
      </c>
      <c r="E24" s="36">
        <v>50</v>
      </c>
    </row>
    <row r="25" spans="1:5">
      <c r="A25" s="124"/>
      <c r="B25" s="32"/>
      <c r="C25" s="13"/>
      <c r="D25" s="13"/>
      <c r="E25" s="13"/>
    </row>
    <row r="27" spans="1:5">
      <c r="A27" s="22"/>
      <c r="B27" s="22"/>
      <c r="C27" s="22"/>
      <c r="D27" s="24"/>
      <c r="E27" s="21"/>
    </row>
    <row r="28" spans="1:5">
      <c r="A28" s="22"/>
      <c r="B28" s="25" t="s">
        <v>23</v>
      </c>
      <c r="C28" s="122" t="s">
        <v>37</v>
      </c>
      <c r="D28" s="122"/>
      <c r="E28" s="122"/>
    </row>
    <row r="29" spans="1:5">
      <c r="A29" s="22"/>
      <c r="B29" s="12" t="s">
        <v>25</v>
      </c>
      <c r="C29" s="12" t="s">
        <v>26</v>
      </c>
      <c r="D29" s="12" t="s">
        <v>27</v>
      </c>
      <c r="E29" s="12" t="s">
        <v>18</v>
      </c>
    </row>
    <row r="30" spans="1:5">
      <c r="A30" s="22"/>
      <c r="B30" s="62" t="s">
        <v>45</v>
      </c>
      <c r="C30" s="62" t="s">
        <v>28</v>
      </c>
      <c r="D30" s="63" t="s">
        <v>29</v>
      </c>
      <c r="E30" s="63">
        <f>SUM(E10,E11,E12,E14,E16,E18,E20)</f>
        <v>1584</v>
      </c>
    </row>
    <row r="31" spans="1:5">
      <c r="A31" s="22"/>
      <c r="B31" s="44" t="s">
        <v>30</v>
      </c>
      <c r="C31" s="44" t="s">
        <v>31</v>
      </c>
      <c r="D31" s="44" t="s">
        <v>29</v>
      </c>
      <c r="E31" s="44">
        <f>SUM(E13,E15,E17,E19)</f>
        <v>7</v>
      </c>
    </row>
    <row r="32" spans="1:5">
      <c r="A32" s="22"/>
      <c r="B32" s="23" t="s">
        <v>40</v>
      </c>
      <c r="C32" s="44" t="s">
        <v>33</v>
      </c>
      <c r="D32" s="44">
        <f>SUM(D21)</f>
        <v>240</v>
      </c>
      <c r="E32" s="44" t="s">
        <v>29</v>
      </c>
    </row>
    <row r="33" spans="1:6">
      <c r="A33" s="22"/>
      <c r="B33" s="23" t="s">
        <v>34</v>
      </c>
      <c r="C33" s="23" t="s">
        <v>35</v>
      </c>
      <c r="D33" s="44" t="s">
        <v>29</v>
      </c>
      <c r="E33" s="44">
        <f>SUM(E22)</f>
        <v>150</v>
      </c>
    </row>
    <row r="34" spans="1:6">
      <c r="A34" s="22"/>
      <c r="B34" s="32" t="s">
        <v>36</v>
      </c>
      <c r="C34" s="44" t="s">
        <v>63</v>
      </c>
      <c r="D34" s="36" t="s">
        <v>29</v>
      </c>
      <c r="E34" s="36">
        <f>SUM(E23+E24)</f>
        <v>300</v>
      </c>
    </row>
    <row r="35" spans="1:6" ht="12.75" customHeight="1">
      <c r="F35" s="20"/>
    </row>
    <row r="36" spans="1:6" ht="12.75" customHeight="1">
      <c r="A36" s="16"/>
      <c r="F36" s="20"/>
    </row>
    <row r="37" spans="1:6" ht="12.75" customHeight="1">
      <c r="A37" s="110"/>
      <c r="B37" s="110"/>
      <c r="C37" s="110"/>
      <c r="D37" s="110"/>
      <c r="E37" s="110"/>
      <c r="F37" s="20"/>
    </row>
    <row r="38" spans="1:6">
      <c r="A38" s="19"/>
      <c r="B38" s="20"/>
      <c r="C38" s="20"/>
      <c r="D38" s="20"/>
      <c r="E38" s="20"/>
    </row>
  </sheetData>
  <mergeCells count="12">
    <mergeCell ref="D1:E1"/>
    <mergeCell ref="A2:F2"/>
    <mergeCell ref="A3:F3"/>
    <mergeCell ref="A5:F5"/>
    <mergeCell ref="A18:A19"/>
    <mergeCell ref="C28:E28"/>
    <mergeCell ref="A37:E37"/>
    <mergeCell ref="A7:E7"/>
    <mergeCell ref="A14:A15"/>
    <mergeCell ref="A21:A25"/>
    <mergeCell ref="A16:A17"/>
    <mergeCell ref="A12:A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ZESTAWIENIE PŁYT</vt:lpstr>
      <vt:lpstr>ZESTAWIENIE OBRÓBEK</vt:lpstr>
      <vt:lpstr>ZESTAWIENIE AKCESORIÓW</vt:lpstr>
      <vt:lpstr>'ZESTAWIENIE PŁYT'!Obszar_wydruku</vt:lpstr>
    </vt:vector>
  </TitlesOfParts>
  <Company>GD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</dc:creator>
  <cp:lastModifiedBy>ArCh</cp:lastModifiedBy>
  <cp:lastPrinted>2017-10-22T16:39:56Z</cp:lastPrinted>
  <dcterms:created xsi:type="dcterms:W3CDTF">2012-09-01T16:22:24Z</dcterms:created>
  <dcterms:modified xsi:type="dcterms:W3CDTF">2025-12-18T19:30:13Z</dcterms:modified>
</cp:coreProperties>
</file>